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mples" state="visible" r:id="rId4"/>
    <sheet sheetId="2" name="Anexos" state="visible" r:id="rId5"/>
    <sheet sheetId="3" name="Instruções" state="visible" r:id="rId6"/>
  </sheets>
  <calcPr calcId="171027" fullCalcOnLoad="1"/>
</workbook>
</file>

<file path=xl/sharedStrings.xml><?xml version="1.0" encoding="utf-8"?>
<sst xmlns="http://schemas.openxmlformats.org/spreadsheetml/2006/main" count="38" uniqueCount="36">
  <si>
    <t>Alíquota efetiva do Simples Nacional</t>
  </si>
  <si>
    <t>Calcutudo.com.br · planilha grátis · células amarelas são suas · o verde é fórmula</t>
  </si>
  <si>
    <t>Receita bruta dos últimos 12 meses (RBT12)</t>
  </si>
  <si>
    <t>Receita do mês</t>
  </si>
  <si>
    <t>Anexo: 1 comércio · 2 indústria · 3, 4 ou 5 serviços</t>
  </si>
  <si>
    <t>Atividade sujeita ao fator R? 1 sim · 0 não</t>
  </si>
  <si>
    <t>Folha de salários dos últimos 12 meses</t>
  </si>
  <si>
    <t>Fator R</t>
  </si>
  <si>
    <t>Anexo aplicado</t>
  </si>
  <si>
    <t>Faixa</t>
  </si>
  <si>
    <t>Alíquota nominal</t>
  </si>
  <si>
    <t>Parcela a deduzir</t>
  </si>
  <si>
    <t>Alíquota efetiva</t>
  </si>
  <si>
    <t>DAS estimado do mês</t>
  </si>
  <si>
    <t>Acima do teto de R$ 4,8 milhões?</t>
  </si>
  <si>
    <t>Anexos I a V — LC 123/2006 (redação da LC 155/2016)</t>
  </si>
  <si>
    <t>Até (RBT12)</t>
  </si>
  <si>
    <t>I alíq.</t>
  </si>
  <si>
    <t>I dedução</t>
  </si>
  <si>
    <t>II alíq.</t>
  </si>
  <si>
    <t>II dedução</t>
  </si>
  <si>
    <t>III alíq.</t>
  </si>
  <si>
    <t>III dedução</t>
  </si>
  <si>
    <t>IV alíq.</t>
  </si>
  <si>
    <t>IV dedução</t>
  </si>
  <si>
    <t>V alíq.</t>
  </si>
  <si>
    <t>V dedução</t>
  </si>
  <si>
    <t>Instruções</t>
  </si>
  <si>
    <t>Calcutudo.com.br</t>
  </si>
  <si>
    <t>Substitua as células amarelas. As verdes recalculam sozinhas. O exemplo já vem preenchido para você conferir a conta antes de apagar.</t>
  </si>
  <si>
    <t>A alíquota efetiva é (RBT12 × alíquota nominal − parcela a deduzir) ÷ RBT12. A faixa sai da receita dos últimos 12 meses, sem o mês atual. A aba Anexos traz as cinco tabelas da lei.</t>
  </si>
  <si>
    <t>Atividades sujeitas ao fator R vão para o Anexo III quando a folha de 12 meses, com pró-labore, INSS e FGTS, dividida pela receita de 12 meses dá 28% ou mais. Abaixo disso, ficam no Anexo V.</t>
  </si>
  <si>
    <t>Retenções de ISS, ICMS-ST, exportação e a faixa entre R$ 3,6 e R$ 4,8 milhões, com ICMS e ISS por fora, mudam a guia real. Confira sempre no PGDAS-D.</t>
  </si>
  <si>
    <t>Exemplo: comércio com R$ 600 mil em 12 meses fica na faixa 3 do Anexo I, com efetiva de 7,19% e DAS de R$ 3.595,00 sobre R$ 50 mil no mês.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</si>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</sst>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0.0000%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1C2430"/>
      <sz val="11"/>
      <name val="Calibri"/>
    </font>
    <font>
      <sz val="11"/>
      <name val="Calibri"/>
    </font>
    <font>
      <color rgb="FF1C2430"/>
      <sz val="11"/>
      <name val="Calibri"/>
    </font>
    <font>
      <b/>
      <color rgb="FFFFFFFF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7F3EE"/>
      </patternFill>
    </fill>
    <fill>
      <patternFill patternType="solid">
        <fgColor rgb="FF0F6E56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0" fontId="5" fillId="0" borderId="0" xfId="0" applyFont="1" applyAlignment="1">
      <alignment vertical="center" wrapText="1"/>
    </xf>
    <xf numFmtId="1" fontId="4" fillId="2" borderId="1" xfId="0" applyNumberFormat="1" applyFont="1" applyFill="1" applyBorder="1" applyProtection="1">
      <protection locked="0"/>
    </xf>
    <xf numFmtId="10" fontId="4" fillId="3" borderId="1" xfId="0" applyNumberFormat="1" applyFont="1" applyFill="1" applyBorder="1" applyProtection="1"/>
    <xf numFmtId="1" fontId="4" fillId="3" borderId="1" xfId="0" applyNumberFormat="1" applyFont="1" applyFill="1" applyBorder="1" applyProtection="1"/>
    <xf numFmtId="164" fontId="4" fillId="3" borderId="1" xfId="0" applyNumberFormat="1" applyFont="1" applyFill="1" applyBorder="1" applyProtection="1"/>
    <xf numFmtId="165" fontId="4" fillId="3" borderId="1" xfId="0" applyNumberFormat="1" applyFont="1" applyFill="1" applyBorder="1" applyProtection="1"/>
    <xf numFmtId="0" fontId="4" fillId="3" borderId="1" xfId="0" applyFont="1" applyFill="1" applyBorder="1" applyProtection="1"/>
    <xf numFmtId="0" fontId="6" fillId="4" borderId="0" xfId="0" applyFont="1" applyFill="1" applyAlignment="1">
      <alignment vertical="center" wrapText="1"/>
    </xf>
    <xf numFmtId="164" fontId="0" fillId="0" borderId="0" xfId="0" applyNumberFormat="1"/>
    <xf numFmtId="10" fontId="0" fillId="0" borderId="0" xfId="0" applyNumberFormat="1"/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4" customWidth="1"/>
    <col min="2" max="2" width="20" customWidth="1"/>
    <col min="3" max="3" width="40" customWidth="1"/>
  </cols>
  <sheetData>
    <row r="1" ht="26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spans="1:2" x14ac:dyDescent="0.25">
      <c r="A4" s="3" t="s">
        <v>2</v>
      </c>
      <c r="B4" s="4">
        <v>600000</v>
      </c>
    </row>
    <row r="5" spans="1:2" x14ac:dyDescent="0.25">
      <c r="A5" s="5" t="s">
        <v>3</v>
      </c>
      <c r="B5" s="4">
        <v>50000</v>
      </c>
    </row>
    <row r="6" spans="1:2" x14ac:dyDescent="0.25">
      <c r="A6" s="5" t="s">
        <v>4</v>
      </c>
      <c r="B6" s="6">
        <v>1</v>
      </c>
    </row>
    <row r="7" spans="1:2" x14ac:dyDescent="0.25">
      <c r="A7" s="5" t="s">
        <v>5</v>
      </c>
      <c r="B7" s="6">
        <v>0</v>
      </c>
    </row>
    <row r="8" spans="1:2" x14ac:dyDescent="0.25">
      <c r="A8" s="5" t="s">
        <v>6</v>
      </c>
      <c r="B8" s="4">
        <v>0</v>
      </c>
    </row>
    <row r="10" spans="1:2" x14ac:dyDescent="0.25">
      <c r="A10" s="5" t="s">
        <v>7</v>
      </c>
      <c r="B10" s="7">
        <f>IF(B4=0,0,B8/B4)</f>
      </c>
    </row>
    <row r="11" spans="1:2" x14ac:dyDescent="0.25">
      <c r="A11" s="5" t="s">
        <v>8</v>
      </c>
      <c r="B11" s="8">
        <f>IF(B7=1,IF(B10&gt;=0.28,3,5),B6)</f>
      </c>
    </row>
    <row r="12" spans="1:2" x14ac:dyDescent="0.25">
      <c r="A12" s="5" t="s">
        <v>9</v>
      </c>
      <c r="B12" s="8">
        <f>MIN(6,COUNTIF(Anexos!B5:B10,"&lt;"&amp;B4)+1)</f>
      </c>
    </row>
    <row r="13" spans="1:2" x14ac:dyDescent="0.25">
      <c r="A13" s="5" t="s">
        <v>10</v>
      </c>
      <c r="B13" s="7">
        <f>INDEX(Anexos!C5:L10,B12,(B11-1)*2+1)</f>
      </c>
    </row>
    <row r="14" spans="1:2" x14ac:dyDescent="0.25">
      <c r="A14" s="5" t="s">
        <v>11</v>
      </c>
      <c r="B14" s="9">
        <f>INDEX(Anexos!C5:L10,B12,(B11-1)*2+2)</f>
      </c>
    </row>
    <row r="15" spans="1:2" x14ac:dyDescent="0.25">
      <c r="A15" s="3" t="s">
        <v>12</v>
      </c>
      <c r="B15" s="10">
        <f>IF(B4=0,0,(B4*B13-B14)/B4)</f>
      </c>
    </row>
    <row r="16" spans="1:2" x14ac:dyDescent="0.25">
      <c r="A16" s="3" t="s">
        <v>13</v>
      </c>
      <c r="B16" s="9">
        <f>ROUND(B5*B15,2)</f>
      </c>
    </row>
    <row r="17" spans="1:2" x14ac:dyDescent="0.25">
      <c r="A17" s="5" t="s">
        <v>14</v>
      </c>
      <c r="B17" s="11">
        <f>IF(B4&gt;Anexos!B10,"Sim: sai do Simples","Não")</f>
      </c>
    </row>
  </sheetData>
  <sheetProtection sheet="1" formatColumns="0" formatRows="0" sort="0" autoFilter="0"/>
  <mergeCells count="2">
    <mergeCell ref="A1:C1"/>
    <mergeCell ref="A2:C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FormatPr defaultRowHeight="15" outlineLevelRow="0" outlineLevelCol="0" x14ac:dyDescent="55"/>
  <cols>
    <col min="1" max="1" width="8" customWidth="1"/>
    <col min="2" max="2" width="18" customWidth="1"/>
    <col min="3" max="12" width="14" customWidth="1"/>
  </cols>
  <sheetData>
    <row r="1" ht="26" customHeight="1" spans="1:12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22" customHeight="1" spans="1:12" x14ac:dyDescent="0.25">
      <c r="A4" s="12" t="s">
        <v>9</v>
      </c>
      <c r="B4" s="12" t="s">
        <v>16</v>
      </c>
      <c r="C4" s="12" t="s">
        <v>17</v>
      </c>
      <c r="D4" s="12" t="s">
        <v>18</v>
      </c>
      <c r="E4" s="12" t="s">
        <v>19</v>
      </c>
      <c r="F4" s="12" t="s">
        <v>20</v>
      </c>
      <c r="G4" s="12" t="s">
        <v>21</v>
      </c>
      <c r="H4" s="12" t="s">
        <v>22</v>
      </c>
      <c r="I4" s="12" t="s">
        <v>23</v>
      </c>
      <c r="J4" s="12" t="s">
        <v>24</v>
      </c>
      <c r="K4" s="12" t="s">
        <v>25</v>
      </c>
      <c r="L4" s="12" t="s">
        <v>26</v>
      </c>
    </row>
    <row r="5" spans="1:12" x14ac:dyDescent="0.25">
      <c r="A5">
        <v>1</v>
      </c>
      <c r="B5" s="13">
        <v>180000</v>
      </c>
      <c r="C5" s="14">
        <v>0.04</v>
      </c>
      <c r="D5" s="13">
        <v>0</v>
      </c>
      <c r="E5" s="14">
        <v>0.045</v>
      </c>
      <c r="F5" s="13">
        <v>0</v>
      </c>
      <c r="G5" s="14">
        <v>0.06</v>
      </c>
      <c r="H5" s="13">
        <v>0</v>
      </c>
      <c r="I5" s="14">
        <v>0.045</v>
      </c>
      <c r="J5" s="13">
        <v>0</v>
      </c>
      <c r="K5" s="14">
        <v>0.155</v>
      </c>
      <c r="L5" s="13">
        <v>0</v>
      </c>
    </row>
    <row r="6" spans="1:12" x14ac:dyDescent="0.25">
      <c r="A6">
        <v>2</v>
      </c>
      <c r="B6" s="13">
        <v>360000</v>
      </c>
      <c r="C6" s="14">
        <v>0.073</v>
      </c>
      <c r="D6" s="13">
        <v>5940</v>
      </c>
      <c r="E6" s="14">
        <v>0.078</v>
      </c>
      <c r="F6" s="13">
        <v>5940</v>
      </c>
      <c r="G6" s="14">
        <v>0.112</v>
      </c>
      <c r="H6" s="13">
        <v>9360</v>
      </c>
      <c r="I6" s="14">
        <v>0.09</v>
      </c>
      <c r="J6" s="13">
        <v>8100</v>
      </c>
      <c r="K6" s="14">
        <v>0.18</v>
      </c>
      <c r="L6" s="13">
        <v>4500</v>
      </c>
    </row>
    <row r="7" spans="1:12" x14ac:dyDescent="0.25">
      <c r="A7">
        <v>3</v>
      </c>
      <c r="B7" s="13">
        <v>720000</v>
      </c>
      <c r="C7" s="14">
        <v>0.095</v>
      </c>
      <c r="D7" s="13">
        <v>13860</v>
      </c>
      <c r="E7" s="14">
        <v>0.1</v>
      </c>
      <c r="F7" s="13">
        <v>13860</v>
      </c>
      <c r="G7" s="14">
        <v>0.135</v>
      </c>
      <c r="H7" s="13">
        <v>17640</v>
      </c>
      <c r="I7" s="14">
        <v>0.102</v>
      </c>
      <c r="J7" s="13">
        <v>12420</v>
      </c>
      <c r="K7" s="14">
        <v>0.195</v>
      </c>
      <c r="L7" s="13">
        <v>9900</v>
      </c>
    </row>
    <row r="8" spans="1:12" x14ac:dyDescent="0.25">
      <c r="A8">
        <v>4</v>
      </c>
      <c r="B8" s="13">
        <v>1800000</v>
      </c>
      <c r="C8" s="14">
        <v>0.107</v>
      </c>
      <c r="D8" s="13">
        <v>22500</v>
      </c>
      <c r="E8" s="14">
        <v>0.112</v>
      </c>
      <c r="F8" s="13">
        <v>22500</v>
      </c>
      <c r="G8" s="14">
        <v>0.16</v>
      </c>
      <c r="H8" s="13">
        <v>35640</v>
      </c>
      <c r="I8" s="14">
        <v>0.14</v>
      </c>
      <c r="J8" s="13">
        <v>39780</v>
      </c>
      <c r="K8" s="14">
        <v>0.205</v>
      </c>
      <c r="L8" s="13">
        <v>17100</v>
      </c>
    </row>
    <row r="9" spans="1:12" x14ac:dyDescent="0.25">
      <c r="A9">
        <v>5</v>
      </c>
      <c r="B9" s="13">
        <v>3600000</v>
      </c>
      <c r="C9" s="14">
        <v>0.143</v>
      </c>
      <c r="D9" s="13">
        <v>87300</v>
      </c>
      <c r="E9" s="14">
        <v>0.147</v>
      </c>
      <c r="F9" s="13">
        <v>85500</v>
      </c>
      <c r="G9" s="14">
        <v>0.21</v>
      </c>
      <c r="H9" s="13">
        <v>125640</v>
      </c>
      <c r="I9" s="14">
        <v>0.22</v>
      </c>
      <c r="J9" s="13">
        <v>183780</v>
      </c>
      <c r="K9" s="14">
        <v>0.23</v>
      </c>
      <c r="L9" s="13">
        <v>62100</v>
      </c>
    </row>
    <row r="10" spans="1:12" x14ac:dyDescent="0.25">
      <c r="A10">
        <v>6</v>
      </c>
      <c r="B10" s="13">
        <v>4800000</v>
      </c>
      <c r="C10" s="14">
        <v>0.19</v>
      </c>
      <c r="D10" s="13">
        <v>378000</v>
      </c>
      <c r="E10" s="14">
        <v>0.3</v>
      </c>
      <c r="F10" s="13">
        <v>720000</v>
      </c>
      <c r="G10" s="14">
        <v>0.33</v>
      </c>
      <c r="H10" s="13">
        <v>648000</v>
      </c>
      <c r="I10" s="14">
        <v>0.33</v>
      </c>
      <c r="J10" s="13">
        <v>828000</v>
      </c>
      <c r="K10" s="14">
        <v>0.305</v>
      </c>
      <c r="L10" s="13">
        <v>540000</v>
      </c>
    </row>
  </sheetData>
  <sheetProtection sheet="1" formatColumns="0" formatRows="0" sort="0" autoFilter="0"/>
  <mergeCells count="2">
    <mergeCell ref="A1:L1"/>
    <mergeCell ref="A2:L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27</v>
      </c>
    </row>
    <row r="3" spans="1:1" x14ac:dyDescent="0.25">
      <c r="A3" s="15" t="s">
        <v>28</v>
      </c>
    </row>
    <row r="5" ht="48" customHeight="1" spans="1:1" x14ac:dyDescent="0.25">
      <c r="A5" s="16" t="s">
        <v>29</v>
      </c>
    </row>
    <row r="6" ht="48" customHeight="1" spans="1:1" x14ac:dyDescent="0.25">
      <c r="A6" s="16" t="s">
        <v>30</v>
      </c>
    </row>
    <row r="7" ht="48" customHeight="1" spans="1:1" x14ac:dyDescent="0.25">
      <c r="A7" s="16" t="s">
        <v>31</v>
      </c>
    </row>
    <row r="8" ht="48" customHeight="1" spans="1:1" x14ac:dyDescent="0.25">
      <c r="A8" s="16" t="s">
        <v>32</v>
      </c>
    </row>
    <row r="9" ht="48" customHeight="1" spans="1:1" x14ac:dyDescent="0.25">
      <c r="A9" s="16" t="s">
        <v>33</v>
      </c>
    </row>
    <row r="10" ht="48" customHeight="1" spans="1:1" x14ac:dyDescent="0.25">
      <c r="A10" s="16" t="s">
        <v>34</v>
      </c>
    </row>
    <row r="11" ht="48" customHeight="1" spans="1:1" x14ac:dyDescent="0.25">
      <c r="A11" s="1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Simples</vt:lpstr>
      <vt:lpstr>Anexos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Simples Nacional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