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nanciamento" state="visible" r:id="rId4"/>
    <sheet sheetId="2" name="Instruções" state="visible" r:id="rId5"/>
  </sheets>
  <calcPr calcId="171027" fullCalcOnLoad="1"/>
</workbook>
</file>

<file path=xl/sharedStrings.xml><?xml version="1.0" encoding="utf-8"?>
<sst xmlns="http://schemas.openxmlformats.org/spreadsheetml/2006/main" count="23" uniqueCount="23">
  <si>
    <t>Cronograma SAC e Price</t>
  </si>
  <si>
    <t>Calcutudo.com.br · planilha grátis · células amarelas são suas · o verde é fórmula</t>
  </si>
  <si>
    <t>Valor financiado</t>
  </si>
  <si>
    <t>Parcela Price</t>
  </si>
  <si>
    <t>Juros ao mês (%)</t>
  </si>
  <si>
    <t>Amortização SAC</t>
  </si>
  <si>
    <t>Número de parcelas</t>
  </si>
  <si>
    <t>Sistema: 1 Price, 2 SAC</t>
  </si>
  <si>
    <t>Total de juros</t>
  </si>
  <si>
    <t>Mês</t>
  </si>
  <si>
    <t>Saldo inicial</t>
  </si>
  <si>
    <t>Juros</t>
  </si>
  <si>
    <t>Amortização</t>
  </si>
  <si>
    <t>Parcela</t>
  </si>
  <si>
    <t>Saldo final</t>
  </si>
  <si>
    <t>Instruções</t>
  </si>
  <si>
    <t>Calcutudo.com.br</t>
  </si>
  <si>
    <t>Substitua as células amarelas. As verdes recalculam sozinhas. O exemplo já vem preenchido para você conferir a conta antes de apagar.</t>
  </si>
  <si>
    <t>Digite 1 para Price e 2 para SAC. A taxa é a do mês: 1 significa 1% ao mês, não 1% ao ano. Converter taxa anual pela raiz não é dividir por 12, e esta planilha não faz essa conversão.</t>
  </si>
  <si>
    <t>Na Price a parcela de referência fica estável e a última linha ajusta a amortização para o saldo zerar. No SAC a amortização do principal é constante e a parcela cai. Não entram seguro, tarifa nem indexador, então o número pode ser menor que o CET do contrato.</t>
  </si>
  <si>
    <t>A grade vai até 60 meses. Exemplo Price: R$ 12.000 em 12 meses a 1% ao mês. A primeira parcela é R$ 1.066,19, com R$ 120 de juros. No SAC, a primeira parcela é R$ 1.120.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</si>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</sst>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 #,##0.00"/>
  </numFmts>
  <fonts count="9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b/>
      <color rgb="FF1C2430"/>
      <sz val="11"/>
      <name val="Calibri"/>
    </font>
    <font>
      <sz val="11"/>
      <name val="Calibri"/>
    </font>
    <font>
      <color rgb="FF1C2430"/>
      <sz val="11"/>
      <name val="Calibri"/>
    </font>
    <font>
      <b/>
      <color rgb="FFFFFFFF"/>
      <sz val="11"/>
      <name val="Calibri"/>
    </font>
    <font>
      <b/>
      <color rgb="FF8A5A12"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3C4"/>
      </patternFill>
    </fill>
    <fill>
      <patternFill patternType="solid">
        <fgColor rgb="FFE7F3EE"/>
      </patternFill>
    </fill>
    <fill>
      <patternFill patternType="solid">
        <fgColor rgb="FF0F6E56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164" fontId="4" fillId="2" borderId="1" xfId="0" applyNumberFormat="1" applyFont="1" applyFill="1" applyBorder="1" applyProtection="1">
      <protection locked="0"/>
    </xf>
    <xf numFmtId="0" fontId="5" fillId="0" borderId="0" xfId="0" applyFont="1" applyAlignment="1">
      <alignment vertical="center" wrapText="1"/>
    </xf>
    <xf numFmtId="164" fontId="4" fillId="3" borderId="1" xfId="0" applyNumberFormat="1" applyFont="1" applyFill="1" applyBorder="1" applyProtection="1"/>
    <xf numFmtId="2" fontId="4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6" fillId="4" borderId="0" xfId="0" applyFont="1" applyFill="1" applyAlignment="1">
      <alignment vertical="center" wrapText="1"/>
    </xf>
    <xf numFmtId="1" fontId="4" fillId="3" borderId="1" xfId="0" applyNumberFormat="1" applyFont="1" applyFill="1" applyBorder="1" applyProtection="1"/>
    <xf numFmtId="0" fontId="7" fillId="0" borderId="0" xfId="0" applyFont="1"/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5" width="18" customWidth="1"/>
    <col min="6" max="6" width="20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spans="1:5" x14ac:dyDescent="0.25">
      <c r="A4" s="3" t="s">
        <v>2</v>
      </c>
      <c r="B4" s="4">
        <v>12000</v>
      </c>
      <c r="D4" s="5" t="s">
        <v>3</v>
      </c>
      <c r="E4" s="6">
        <f>IF(B6=0,0,IF(B5=0,ROUND(B4/B6,2),ROUND(PMT(B5/100,B6,-B4),2)))</f>
      </c>
    </row>
    <row r="5" spans="1:5" x14ac:dyDescent="0.25">
      <c r="A5" s="5" t="s">
        <v>4</v>
      </c>
      <c r="B5" s="7">
        <v>1</v>
      </c>
      <c r="D5" s="5" t="s">
        <v>5</v>
      </c>
      <c r="E5" s="6">
        <f>IF(B6=0,0,ROUND(B4/B6,2))</f>
      </c>
    </row>
    <row r="6" spans="1:2" x14ac:dyDescent="0.25">
      <c r="A6" s="5" t="s">
        <v>6</v>
      </c>
      <c r="B6" s="8">
        <v>12</v>
      </c>
    </row>
    <row r="7" spans="1:5" x14ac:dyDescent="0.25">
      <c r="A7" s="5" t="s">
        <v>7</v>
      </c>
      <c r="B7" s="8">
        <v>1</v>
      </c>
      <c r="D7" s="5" t="s">
        <v>8</v>
      </c>
      <c r="E7" s="6">
        <f>SUM(C13:C72)</f>
      </c>
    </row>
    <row r="12" ht="22" customHeight="1" spans="1:6" x14ac:dyDescent="0.25">
      <c r="A12" s="9" t="s">
        <v>9</v>
      </c>
      <c r="B12" s="9" t="s">
        <v>10</v>
      </c>
      <c r="C12" s="9" t="s">
        <v>11</v>
      </c>
      <c r="D12" s="9" t="s">
        <v>12</v>
      </c>
      <c r="E12" s="9" t="s">
        <v>13</v>
      </c>
      <c r="F12" s="9" t="s">
        <v>14</v>
      </c>
    </row>
    <row r="13" spans="1:6" x14ac:dyDescent="0.25">
      <c r="A13" s="10">
        <f>IF(1&gt;$B$6,"",1)</f>
      </c>
      <c r="B13" s="6">
        <f>IF(A13="","",$B$4)</f>
      </c>
      <c r="C13" s="6">
        <f>IF(A13="","",ROUND(B13*$B$5/100,2))</f>
      </c>
      <c r="D13" s="6">
        <f>IF(A13="","",IF(A13=$B$6,B13,IF($B$7=2,$E$5,$E$4-C13)))</f>
      </c>
      <c r="E13" s="6">
        <f>IF(A13="","",ROUND(C13+D13,2))</f>
      </c>
      <c r="F13" s="6">
        <f>IF(A13="","",ROUND(B13-D13,2))</f>
      </c>
    </row>
    <row r="14" spans="1:6" x14ac:dyDescent="0.25">
      <c r="A14" s="10">
        <f>IF(2&gt;$B$6,"",2)</f>
      </c>
      <c r="B14" s="6">
        <f>IF(A14="","",F13)</f>
      </c>
      <c r="C14" s="6">
        <f>IF(A14="","",ROUND(B14*$B$5/100,2))</f>
      </c>
      <c r="D14" s="6">
        <f>IF(A14="","",IF(A14=$B$6,B14,IF($B$7=2,$E$5,$E$4-C14)))</f>
      </c>
      <c r="E14" s="6">
        <f>IF(A14="","",ROUND(C14+D14,2))</f>
      </c>
      <c r="F14" s="6">
        <f>IF(A14="","",ROUND(B14-D14,2))</f>
      </c>
    </row>
    <row r="15" spans="1:6" x14ac:dyDescent="0.25">
      <c r="A15" s="10">
        <f>IF(3&gt;$B$6,"",3)</f>
      </c>
      <c r="B15" s="6">
        <f>IF(A15="","",F14)</f>
      </c>
      <c r="C15" s="6">
        <f>IF(A15="","",ROUND(B15*$B$5/100,2))</f>
      </c>
      <c r="D15" s="6">
        <f>IF(A15="","",IF(A15=$B$6,B15,IF($B$7=2,$E$5,$E$4-C15)))</f>
      </c>
      <c r="E15" s="6">
        <f>IF(A15="","",ROUND(C15+D15,2))</f>
      </c>
      <c r="F15" s="6">
        <f>IF(A15="","",ROUND(B15-D15,2))</f>
      </c>
    </row>
    <row r="16" spans="1:6" x14ac:dyDescent="0.25">
      <c r="A16" s="10">
        <f>IF(4&gt;$B$6,"",4)</f>
      </c>
      <c r="B16" s="6">
        <f>IF(A16="","",F15)</f>
      </c>
      <c r="C16" s="6">
        <f>IF(A16="","",ROUND(B16*$B$5/100,2))</f>
      </c>
      <c r="D16" s="6">
        <f>IF(A16="","",IF(A16=$B$6,B16,IF($B$7=2,$E$5,$E$4-C16)))</f>
      </c>
      <c r="E16" s="6">
        <f>IF(A16="","",ROUND(C16+D16,2))</f>
      </c>
      <c r="F16" s="6">
        <f>IF(A16="","",ROUND(B16-D16,2))</f>
      </c>
    </row>
    <row r="17" spans="1:6" x14ac:dyDescent="0.25">
      <c r="A17" s="10">
        <f>IF(5&gt;$B$6,"",5)</f>
      </c>
      <c r="B17" s="6">
        <f>IF(A17="","",F16)</f>
      </c>
      <c r="C17" s="6">
        <f>IF(A17="","",ROUND(B17*$B$5/100,2))</f>
      </c>
      <c r="D17" s="6">
        <f>IF(A17="","",IF(A17=$B$6,B17,IF($B$7=2,$E$5,$E$4-C17)))</f>
      </c>
      <c r="E17" s="6">
        <f>IF(A17="","",ROUND(C17+D17,2))</f>
      </c>
      <c r="F17" s="6">
        <f>IF(A17="","",ROUND(B17-D17,2))</f>
      </c>
    </row>
    <row r="18" spans="1:6" x14ac:dyDescent="0.25">
      <c r="A18" s="10">
        <f>IF(6&gt;$B$6,"",6)</f>
      </c>
      <c r="B18" s="6">
        <f>IF(A18="","",F17)</f>
      </c>
      <c r="C18" s="6">
        <f>IF(A18="","",ROUND(B18*$B$5/100,2))</f>
      </c>
      <c r="D18" s="6">
        <f>IF(A18="","",IF(A18=$B$6,B18,IF($B$7=2,$E$5,$E$4-C18)))</f>
      </c>
      <c r="E18" s="6">
        <f>IF(A18="","",ROUND(C18+D18,2))</f>
      </c>
      <c r="F18" s="6">
        <f>IF(A18="","",ROUND(B18-D18,2))</f>
      </c>
    </row>
    <row r="19" spans="1:6" x14ac:dyDescent="0.25">
      <c r="A19" s="10">
        <f>IF(7&gt;$B$6,"",7)</f>
      </c>
      <c r="B19" s="6">
        <f>IF(A19="","",F18)</f>
      </c>
      <c r="C19" s="6">
        <f>IF(A19="","",ROUND(B19*$B$5/100,2))</f>
      </c>
      <c r="D19" s="6">
        <f>IF(A19="","",IF(A19=$B$6,B19,IF($B$7=2,$E$5,$E$4-C19)))</f>
      </c>
      <c r="E19" s="6">
        <f>IF(A19="","",ROUND(C19+D19,2))</f>
      </c>
      <c r="F19" s="6">
        <f>IF(A19="","",ROUND(B19-D19,2))</f>
      </c>
    </row>
    <row r="20" spans="1:6" x14ac:dyDescent="0.25">
      <c r="A20" s="10">
        <f>IF(8&gt;$B$6,"",8)</f>
      </c>
      <c r="B20" s="6">
        <f>IF(A20="","",F19)</f>
      </c>
      <c r="C20" s="6">
        <f>IF(A20="","",ROUND(B20*$B$5/100,2))</f>
      </c>
      <c r="D20" s="6">
        <f>IF(A20="","",IF(A20=$B$6,B20,IF($B$7=2,$E$5,$E$4-C20)))</f>
      </c>
      <c r="E20" s="6">
        <f>IF(A20="","",ROUND(C20+D20,2))</f>
      </c>
      <c r="F20" s="6">
        <f>IF(A20="","",ROUND(B20-D20,2))</f>
      </c>
    </row>
    <row r="21" spans="1:6" x14ac:dyDescent="0.25">
      <c r="A21" s="10">
        <f>IF(9&gt;$B$6,"",9)</f>
      </c>
      <c r="B21" s="6">
        <f>IF(A21="","",F20)</f>
      </c>
      <c r="C21" s="6">
        <f>IF(A21="","",ROUND(B21*$B$5/100,2))</f>
      </c>
      <c r="D21" s="6">
        <f>IF(A21="","",IF(A21=$B$6,B21,IF($B$7=2,$E$5,$E$4-C21)))</f>
      </c>
      <c r="E21" s="6">
        <f>IF(A21="","",ROUND(C21+D21,2))</f>
      </c>
      <c r="F21" s="6">
        <f>IF(A21="","",ROUND(B21-D21,2))</f>
      </c>
    </row>
    <row r="22" spans="1:6" x14ac:dyDescent="0.25">
      <c r="A22" s="10">
        <f>IF(10&gt;$B$6,"",10)</f>
      </c>
      <c r="B22" s="6">
        <f>IF(A22="","",F21)</f>
      </c>
      <c r="C22" s="6">
        <f>IF(A22="","",ROUND(B22*$B$5/100,2))</f>
      </c>
      <c r="D22" s="6">
        <f>IF(A22="","",IF(A22=$B$6,B22,IF($B$7=2,$E$5,$E$4-C22)))</f>
      </c>
      <c r="E22" s="6">
        <f>IF(A22="","",ROUND(C22+D22,2))</f>
      </c>
      <c r="F22" s="6">
        <f>IF(A22="","",ROUND(B22-D22,2))</f>
      </c>
    </row>
    <row r="23" spans="1:6" x14ac:dyDescent="0.25">
      <c r="A23" s="10">
        <f>IF(11&gt;$B$6,"",11)</f>
      </c>
      <c r="B23" s="6">
        <f>IF(A23="","",F22)</f>
      </c>
      <c r="C23" s="6">
        <f>IF(A23="","",ROUND(B23*$B$5/100,2))</f>
      </c>
      <c r="D23" s="6">
        <f>IF(A23="","",IF(A23=$B$6,B23,IF($B$7=2,$E$5,$E$4-C23)))</f>
      </c>
      <c r="E23" s="6">
        <f>IF(A23="","",ROUND(C23+D23,2))</f>
      </c>
      <c r="F23" s="6">
        <f>IF(A23="","",ROUND(B23-D23,2))</f>
      </c>
    </row>
    <row r="24" spans="1:6" x14ac:dyDescent="0.25">
      <c r="A24" s="10">
        <f>IF(12&gt;$B$6,"",12)</f>
      </c>
      <c r="B24" s="6">
        <f>IF(A24="","",F23)</f>
      </c>
      <c r="C24" s="6">
        <f>IF(A24="","",ROUND(B24*$B$5/100,2))</f>
      </c>
      <c r="D24" s="6">
        <f>IF(A24="","",IF(A24=$B$6,B24,IF($B$7=2,$E$5,$E$4-C24)))</f>
      </c>
      <c r="E24" s="6">
        <f>IF(A24="","",ROUND(C24+D24,2))</f>
      </c>
      <c r="F24" s="6">
        <f>IF(A24="","",ROUND(B24-D24,2))</f>
      </c>
    </row>
    <row r="25" spans="1:6" x14ac:dyDescent="0.25">
      <c r="A25" s="10">
        <f>IF(13&gt;$B$6,"",13)</f>
      </c>
      <c r="B25" s="6">
        <f>IF(A25="","",F24)</f>
      </c>
      <c r="C25" s="6">
        <f>IF(A25="","",ROUND(B25*$B$5/100,2))</f>
      </c>
      <c r="D25" s="6">
        <f>IF(A25="","",IF(A25=$B$6,B25,IF($B$7=2,$E$5,$E$4-C25)))</f>
      </c>
      <c r="E25" s="6">
        <f>IF(A25="","",ROUND(C25+D25,2))</f>
      </c>
      <c r="F25" s="6">
        <f>IF(A25="","",ROUND(B25-D25,2))</f>
      </c>
    </row>
    <row r="26" spans="1:6" x14ac:dyDescent="0.25">
      <c r="A26" s="10">
        <f>IF(14&gt;$B$6,"",14)</f>
      </c>
      <c r="B26" s="6">
        <f>IF(A26="","",F25)</f>
      </c>
      <c r="C26" s="6">
        <f>IF(A26="","",ROUND(B26*$B$5/100,2))</f>
      </c>
      <c r="D26" s="6">
        <f>IF(A26="","",IF(A26=$B$6,B26,IF($B$7=2,$E$5,$E$4-C26)))</f>
      </c>
      <c r="E26" s="6">
        <f>IF(A26="","",ROUND(C26+D26,2))</f>
      </c>
      <c r="F26" s="6">
        <f>IF(A26="","",ROUND(B26-D26,2))</f>
      </c>
    </row>
    <row r="27" spans="1:6" x14ac:dyDescent="0.25">
      <c r="A27" s="10">
        <f>IF(15&gt;$B$6,"",15)</f>
      </c>
      <c r="B27" s="6">
        <f>IF(A27="","",F26)</f>
      </c>
      <c r="C27" s="6">
        <f>IF(A27="","",ROUND(B27*$B$5/100,2))</f>
      </c>
      <c r="D27" s="6">
        <f>IF(A27="","",IF(A27=$B$6,B27,IF($B$7=2,$E$5,$E$4-C27)))</f>
      </c>
      <c r="E27" s="6">
        <f>IF(A27="","",ROUND(C27+D27,2))</f>
      </c>
      <c r="F27" s="6">
        <f>IF(A27="","",ROUND(B27-D27,2))</f>
      </c>
    </row>
    <row r="28" spans="1:6" x14ac:dyDescent="0.25">
      <c r="A28" s="10">
        <f>IF(16&gt;$B$6,"",16)</f>
      </c>
      <c r="B28" s="6">
        <f>IF(A28="","",F27)</f>
      </c>
      <c r="C28" s="6">
        <f>IF(A28="","",ROUND(B28*$B$5/100,2))</f>
      </c>
      <c r="D28" s="6">
        <f>IF(A28="","",IF(A28=$B$6,B28,IF($B$7=2,$E$5,$E$4-C28)))</f>
      </c>
      <c r="E28" s="6">
        <f>IF(A28="","",ROUND(C28+D28,2))</f>
      </c>
      <c r="F28" s="6">
        <f>IF(A28="","",ROUND(B28-D28,2))</f>
      </c>
    </row>
    <row r="29" spans="1:6" x14ac:dyDescent="0.25">
      <c r="A29" s="10">
        <f>IF(17&gt;$B$6,"",17)</f>
      </c>
      <c r="B29" s="6">
        <f>IF(A29="","",F28)</f>
      </c>
      <c r="C29" s="6">
        <f>IF(A29="","",ROUND(B29*$B$5/100,2))</f>
      </c>
      <c r="D29" s="6">
        <f>IF(A29="","",IF(A29=$B$6,B29,IF($B$7=2,$E$5,$E$4-C29)))</f>
      </c>
      <c r="E29" s="6">
        <f>IF(A29="","",ROUND(C29+D29,2))</f>
      </c>
      <c r="F29" s="6">
        <f>IF(A29="","",ROUND(B29-D29,2))</f>
      </c>
    </row>
    <row r="30" spans="1:6" x14ac:dyDescent="0.25">
      <c r="A30" s="10">
        <f>IF(18&gt;$B$6,"",18)</f>
      </c>
      <c r="B30" s="6">
        <f>IF(A30="","",F29)</f>
      </c>
      <c r="C30" s="6">
        <f>IF(A30="","",ROUND(B30*$B$5/100,2))</f>
      </c>
      <c r="D30" s="6">
        <f>IF(A30="","",IF(A30=$B$6,B30,IF($B$7=2,$E$5,$E$4-C30)))</f>
      </c>
      <c r="E30" s="6">
        <f>IF(A30="","",ROUND(C30+D30,2))</f>
      </c>
      <c r="F30" s="6">
        <f>IF(A30="","",ROUND(B30-D30,2))</f>
      </c>
    </row>
    <row r="31" spans="1:6" x14ac:dyDescent="0.25">
      <c r="A31" s="10">
        <f>IF(19&gt;$B$6,"",19)</f>
      </c>
      <c r="B31" s="6">
        <f>IF(A31="","",F30)</f>
      </c>
      <c r="C31" s="6">
        <f>IF(A31="","",ROUND(B31*$B$5/100,2))</f>
      </c>
      <c r="D31" s="6">
        <f>IF(A31="","",IF(A31=$B$6,B31,IF($B$7=2,$E$5,$E$4-C31)))</f>
      </c>
      <c r="E31" s="6">
        <f>IF(A31="","",ROUND(C31+D31,2))</f>
      </c>
      <c r="F31" s="6">
        <f>IF(A31="","",ROUND(B31-D31,2))</f>
      </c>
    </row>
    <row r="32" spans="1:6" x14ac:dyDescent="0.25">
      <c r="A32" s="10">
        <f>IF(20&gt;$B$6,"",20)</f>
      </c>
      <c r="B32" s="6">
        <f>IF(A32="","",F31)</f>
      </c>
      <c r="C32" s="6">
        <f>IF(A32="","",ROUND(B32*$B$5/100,2))</f>
      </c>
      <c r="D32" s="6">
        <f>IF(A32="","",IF(A32=$B$6,B32,IF($B$7=2,$E$5,$E$4-C32)))</f>
      </c>
      <c r="E32" s="6">
        <f>IF(A32="","",ROUND(C32+D32,2))</f>
      </c>
      <c r="F32" s="6">
        <f>IF(A32="","",ROUND(B32-D32,2))</f>
      </c>
    </row>
    <row r="33" spans="1:6" x14ac:dyDescent="0.25">
      <c r="A33" s="10">
        <f>IF(21&gt;$B$6,"",21)</f>
      </c>
      <c r="B33" s="6">
        <f>IF(A33="","",F32)</f>
      </c>
      <c r="C33" s="6">
        <f>IF(A33="","",ROUND(B33*$B$5/100,2))</f>
      </c>
      <c r="D33" s="6">
        <f>IF(A33="","",IF(A33=$B$6,B33,IF($B$7=2,$E$5,$E$4-C33)))</f>
      </c>
      <c r="E33" s="6">
        <f>IF(A33="","",ROUND(C33+D33,2))</f>
      </c>
      <c r="F33" s="6">
        <f>IF(A33="","",ROUND(B33-D33,2))</f>
      </c>
    </row>
    <row r="34" spans="1:6" x14ac:dyDescent="0.25">
      <c r="A34" s="10">
        <f>IF(22&gt;$B$6,"",22)</f>
      </c>
      <c r="B34" s="6">
        <f>IF(A34="","",F33)</f>
      </c>
      <c r="C34" s="6">
        <f>IF(A34="","",ROUND(B34*$B$5/100,2))</f>
      </c>
      <c r="D34" s="6">
        <f>IF(A34="","",IF(A34=$B$6,B34,IF($B$7=2,$E$5,$E$4-C34)))</f>
      </c>
      <c r="E34" s="6">
        <f>IF(A34="","",ROUND(C34+D34,2))</f>
      </c>
      <c r="F34" s="6">
        <f>IF(A34="","",ROUND(B34-D34,2))</f>
      </c>
    </row>
    <row r="35" spans="1:6" x14ac:dyDescent="0.25">
      <c r="A35" s="10">
        <f>IF(23&gt;$B$6,"",23)</f>
      </c>
      <c r="B35" s="6">
        <f>IF(A35="","",F34)</f>
      </c>
      <c r="C35" s="6">
        <f>IF(A35="","",ROUND(B35*$B$5/100,2))</f>
      </c>
      <c r="D35" s="6">
        <f>IF(A35="","",IF(A35=$B$6,B35,IF($B$7=2,$E$5,$E$4-C35)))</f>
      </c>
      <c r="E35" s="6">
        <f>IF(A35="","",ROUND(C35+D35,2))</f>
      </c>
      <c r="F35" s="6">
        <f>IF(A35="","",ROUND(B35-D35,2))</f>
      </c>
    </row>
    <row r="36" spans="1:6" x14ac:dyDescent="0.25">
      <c r="A36" s="10">
        <f>IF(24&gt;$B$6,"",24)</f>
      </c>
      <c r="B36" s="6">
        <f>IF(A36="","",F35)</f>
      </c>
      <c r="C36" s="6">
        <f>IF(A36="","",ROUND(B36*$B$5/100,2))</f>
      </c>
      <c r="D36" s="6">
        <f>IF(A36="","",IF(A36=$B$6,B36,IF($B$7=2,$E$5,$E$4-C36)))</f>
      </c>
      <c r="E36" s="6">
        <f>IF(A36="","",ROUND(C36+D36,2))</f>
      </c>
      <c r="F36" s="6">
        <f>IF(A36="","",ROUND(B36-D36,2))</f>
      </c>
    </row>
    <row r="37" spans="1:6" x14ac:dyDescent="0.25">
      <c r="A37" s="10">
        <f>IF(25&gt;$B$6,"",25)</f>
      </c>
      <c r="B37" s="6">
        <f>IF(A37="","",F36)</f>
      </c>
      <c r="C37" s="6">
        <f>IF(A37="","",ROUND(B37*$B$5/100,2))</f>
      </c>
      <c r="D37" s="6">
        <f>IF(A37="","",IF(A37=$B$6,B37,IF($B$7=2,$E$5,$E$4-C37)))</f>
      </c>
      <c r="E37" s="6">
        <f>IF(A37="","",ROUND(C37+D37,2))</f>
      </c>
      <c r="F37" s="6">
        <f>IF(A37="","",ROUND(B37-D37,2))</f>
      </c>
    </row>
    <row r="38" spans="1:6" x14ac:dyDescent="0.25">
      <c r="A38" s="10">
        <f>IF(26&gt;$B$6,"",26)</f>
      </c>
      <c r="B38" s="6">
        <f>IF(A38="","",F37)</f>
      </c>
      <c r="C38" s="6">
        <f>IF(A38="","",ROUND(B38*$B$5/100,2))</f>
      </c>
      <c r="D38" s="6">
        <f>IF(A38="","",IF(A38=$B$6,B38,IF($B$7=2,$E$5,$E$4-C38)))</f>
      </c>
      <c r="E38" s="6">
        <f>IF(A38="","",ROUND(C38+D38,2))</f>
      </c>
      <c r="F38" s="6">
        <f>IF(A38="","",ROUND(B38-D38,2))</f>
      </c>
    </row>
    <row r="39" spans="1:6" x14ac:dyDescent="0.25">
      <c r="A39" s="10">
        <f>IF(27&gt;$B$6,"",27)</f>
      </c>
      <c r="B39" s="6">
        <f>IF(A39="","",F38)</f>
      </c>
      <c r="C39" s="6">
        <f>IF(A39="","",ROUND(B39*$B$5/100,2))</f>
      </c>
      <c r="D39" s="6">
        <f>IF(A39="","",IF(A39=$B$6,B39,IF($B$7=2,$E$5,$E$4-C39)))</f>
      </c>
      <c r="E39" s="6">
        <f>IF(A39="","",ROUND(C39+D39,2))</f>
      </c>
      <c r="F39" s="6">
        <f>IF(A39="","",ROUND(B39-D39,2))</f>
      </c>
    </row>
    <row r="40" spans="1:6" x14ac:dyDescent="0.25">
      <c r="A40" s="10">
        <f>IF(28&gt;$B$6,"",28)</f>
      </c>
      <c r="B40" s="6">
        <f>IF(A40="","",F39)</f>
      </c>
      <c r="C40" s="6">
        <f>IF(A40="","",ROUND(B40*$B$5/100,2))</f>
      </c>
      <c r="D40" s="6">
        <f>IF(A40="","",IF(A40=$B$6,B40,IF($B$7=2,$E$5,$E$4-C40)))</f>
      </c>
      <c r="E40" s="6">
        <f>IF(A40="","",ROUND(C40+D40,2))</f>
      </c>
      <c r="F40" s="6">
        <f>IF(A40="","",ROUND(B40-D40,2))</f>
      </c>
    </row>
    <row r="41" spans="1:6" x14ac:dyDescent="0.25">
      <c r="A41" s="10">
        <f>IF(29&gt;$B$6,"",29)</f>
      </c>
      <c r="B41" s="6">
        <f>IF(A41="","",F40)</f>
      </c>
      <c r="C41" s="6">
        <f>IF(A41="","",ROUND(B41*$B$5/100,2))</f>
      </c>
      <c r="D41" s="6">
        <f>IF(A41="","",IF(A41=$B$6,B41,IF($B$7=2,$E$5,$E$4-C41)))</f>
      </c>
      <c r="E41" s="6">
        <f>IF(A41="","",ROUND(C41+D41,2))</f>
      </c>
      <c r="F41" s="6">
        <f>IF(A41="","",ROUND(B41-D41,2))</f>
      </c>
    </row>
    <row r="42" spans="1:6" x14ac:dyDescent="0.25">
      <c r="A42" s="10">
        <f>IF(30&gt;$B$6,"",30)</f>
      </c>
      <c r="B42" s="6">
        <f>IF(A42="","",F41)</f>
      </c>
      <c r="C42" s="6">
        <f>IF(A42="","",ROUND(B42*$B$5/100,2))</f>
      </c>
      <c r="D42" s="6">
        <f>IF(A42="","",IF(A42=$B$6,B42,IF($B$7=2,$E$5,$E$4-C42)))</f>
      </c>
      <c r="E42" s="6">
        <f>IF(A42="","",ROUND(C42+D42,2))</f>
      </c>
      <c r="F42" s="6">
        <f>IF(A42="","",ROUND(B42-D42,2))</f>
      </c>
    </row>
    <row r="43" spans="1:6" x14ac:dyDescent="0.25">
      <c r="A43" s="10">
        <f>IF(31&gt;$B$6,"",31)</f>
      </c>
      <c r="B43" s="6">
        <f>IF(A43="","",F42)</f>
      </c>
      <c r="C43" s="6">
        <f>IF(A43="","",ROUND(B43*$B$5/100,2))</f>
      </c>
      <c r="D43" s="6">
        <f>IF(A43="","",IF(A43=$B$6,B43,IF($B$7=2,$E$5,$E$4-C43)))</f>
      </c>
      <c r="E43" s="6">
        <f>IF(A43="","",ROUND(C43+D43,2))</f>
      </c>
      <c r="F43" s="6">
        <f>IF(A43="","",ROUND(B43-D43,2))</f>
      </c>
    </row>
    <row r="44" spans="1:6" x14ac:dyDescent="0.25">
      <c r="A44" s="10">
        <f>IF(32&gt;$B$6,"",32)</f>
      </c>
      <c r="B44" s="6">
        <f>IF(A44="","",F43)</f>
      </c>
      <c r="C44" s="6">
        <f>IF(A44="","",ROUND(B44*$B$5/100,2))</f>
      </c>
      <c r="D44" s="6">
        <f>IF(A44="","",IF(A44=$B$6,B44,IF($B$7=2,$E$5,$E$4-C44)))</f>
      </c>
      <c r="E44" s="6">
        <f>IF(A44="","",ROUND(C44+D44,2))</f>
      </c>
      <c r="F44" s="6">
        <f>IF(A44="","",ROUND(B44-D44,2))</f>
      </c>
    </row>
    <row r="45" spans="1:6" x14ac:dyDescent="0.25">
      <c r="A45" s="10">
        <f>IF(33&gt;$B$6,"",33)</f>
      </c>
      <c r="B45" s="6">
        <f>IF(A45="","",F44)</f>
      </c>
      <c r="C45" s="6">
        <f>IF(A45="","",ROUND(B45*$B$5/100,2))</f>
      </c>
      <c r="D45" s="6">
        <f>IF(A45="","",IF(A45=$B$6,B45,IF($B$7=2,$E$5,$E$4-C45)))</f>
      </c>
      <c r="E45" s="6">
        <f>IF(A45="","",ROUND(C45+D45,2))</f>
      </c>
      <c r="F45" s="6">
        <f>IF(A45="","",ROUND(B45-D45,2))</f>
      </c>
    </row>
    <row r="46" spans="1:6" x14ac:dyDescent="0.25">
      <c r="A46" s="10">
        <f>IF(34&gt;$B$6,"",34)</f>
      </c>
      <c r="B46" s="6">
        <f>IF(A46="","",F45)</f>
      </c>
      <c r="C46" s="6">
        <f>IF(A46="","",ROUND(B46*$B$5/100,2))</f>
      </c>
      <c r="D46" s="6">
        <f>IF(A46="","",IF(A46=$B$6,B46,IF($B$7=2,$E$5,$E$4-C46)))</f>
      </c>
      <c r="E46" s="6">
        <f>IF(A46="","",ROUND(C46+D46,2))</f>
      </c>
      <c r="F46" s="6">
        <f>IF(A46="","",ROUND(B46-D46,2))</f>
      </c>
    </row>
    <row r="47" spans="1:6" x14ac:dyDescent="0.25">
      <c r="A47" s="10">
        <f>IF(35&gt;$B$6,"",35)</f>
      </c>
      <c r="B47" s="6">
        <f>IF(A47="","",F46)</f>
      </c>
      <c r="C47" s="6">
        <f>IF(A47="","",ROUND(B47*$B$5/100,2))</f>
      </c>
      <c r="D47" s="6">
        <f>IF(A47="","",IF(A47=$B$6,B47,IF($B$7=2,$E$5,$E$4-C47)))</f>
      </c>
      <c r="E47" s="6">
        <f>IF(A47="","",ROUND(C47+D47,2))</f>
      </c>
      <c r="F47" s="6">
        <f>IF(A47="","",ROUND(B47-D47,2))</f>
      </c>
    </row>
    <row r="48" spans="1:6" x14ac:dyDescent="0.25">
      <c r="A48" s="10">
        <f>IF(36&gt;$B$6,"",36)</f>
      </c>
      <c r="B48" s="6">
        <f>IF(A48="","",F47)</f>
      </c>
      <c r="C48" s="6">
        <f>IF(A48="","",ROUND(B48*$B$5/100,2))</f>
      </c>
      <c r="D48" s="6">
        <f>IF(A48="","",IF(A48=$B$6,B48,IF($B$7=2,$E$5,$E$4-C48)))</f>
      </c>
      <c r="E48" s="6">
        <f>IF(A48="","",ROUND(C48+D48,2))</f>
      </c>
      <c r="F48" s="6">
        <f>IF(A48="","",ROUND(B48-D48,2))</f>
      </c>
    </row>
    <row r="49" spans="1:6" x14ac:dyDescent="0.25">
      <c r="A49" s="10">
        <f>IF(37&gt;$B$6,"",37)</f>
      </c>
      <c r="B49" s="6">
        <f>IF(A49="","",F48)</f>
      </c>
      <c r="C49" s="6">
        <f>IF(A49="","",ROUND(B49*$B$5/100,2))</f>
      </c>
      <c r="D49" s="6">
        <f>IF(A49="","",IF(A49=$B$6,B49,IF($B$7=2,$E$5,$E$4-C49)))</f>
      </c>
      <c r="E49" s="6">
        <f>IF(A49="","",ROUND(C49+D49,2))</f>
      </c>
      <c r="F49" s="6">
        <f>IF(A49="","",ROUND(B49-D49,2))</f>
      </c>
    </row>
    <row r="50" spans="1:6" x14ac:dyDescent="0.25">
      <c r="A50" s="10">
        <f>IF(38&gt;$B$6,"",38)</f>
      </c>
      <c r="B50" s="6">
        <f>IF(A50="","",F49)</f>
      </c>
      <c r="C50" s="6">
        <f>IF(A50="","",ROUND(B50*$B$5/100,2))</f>
      </c>
      <c r="D50" s="6">
        <f>IF(A50="","",IF(A50=$B$6,B50,IF($B$7=2,$E$5,$E$4-C50)))</f>
      </c>
      <c r="E50" s="6">
        <f>IF(A50="","",ROUND(C50+D50,2))</f>
      </c>
      <c r="F50" s="6">
        <f>IF(A50="","",ROUND(B50-D50,2))</f>
      </c>
    </row>
    <row r="51" spans="1:6" x14ac:dyDescent="0.25">
      <c r="A51" s="10">
        <f>IF(39&gt;$B$6,"",39)</f>
      </c>
      <c r="B51" s="6">
        <f>IF(A51="","",F50)</f>
      </c>
      <c r="C51" s="6">
        <f>IF(A51="","",ROUND(B51*$B$5/100,2))</f>
      </c>
      <c r="D51" s="6">
        <f>IF(A51="","",IF(A51=$B$6,B51,IF($B$7=2,$E$5,$E$4-C51)))</f>
      </c>
      <c r="E51" s="6">
        <f>IF(A51="","",ROUND(C51+D51,2))</f>
      </c>
      <c r="F51" s="6">
        <f>IF(A51="","",ROUND(B51-D51,2))</f>
      </c>
    </row>
    <row r="52" spans="1:6" x14ac:dyDescent="0.25">
      <c r="A52" s="10">
        <f>IF(40&gt;$B$6,"",40)</f>
      </c>
      <c r="B52" s="6">
        <f>IF(A52="","",F51)</f>
      </c>
      <c r="C52" s="6">
        <f>IF(A52="","",ROUND(B52*$B$5/100,2))</f>
      </c>
      <c r="D52" s="6">
        <f>IF(A52="","",IF(A52=$B$6,B52,IF($B$7=2,$E$5,$E$4-C52)))</f>
      </c>
      <c r="E52" s="6">
        <f>IF(A52="","",ROUND(C52+D52,2))</f>
      </c>
      <c r="F52" s="6">
        <f>IF(A52="","",ROUND(B52-D52,2))</f>
      </c>
    </row>
    <row r="53" spans="1:6" x14ac:dyDescent="0.25">
      <c r="A53" s="10">
        <f>IF(41&gt;$B$6,"",41)</f>
      </c>
      <c r="B53" s="6">
        <f>IF(A53="","",F52)</f>
      </c>
      <c r="C53" s="6">
        <f>IF(A53="","",ROUND(B53*$B$5/100,2))</f>
      </c>
      <c r="D53" s="6">
        <f>IF(A53="","",IF(A53=$B$6,B53,IF($B$7=2,$E$5,$E$4-C53)))</f>
      </c>
      <c r="E53" s="6">
        <f>IF(A53="","",ROUND(C53+D53,2))</f>
      </c>
      <c r="F53" s="6">
        <f>IF(A53="","",ROUND(B53-D53,2))</f>
      </c>
    </row>
    <row r="54" spans="1:6" x14ac:dyDescent="0.25">
      <c r="A54" s="10">
        <f>IF(42&gt;$B$6,"",42)</f>
      </c>
      <c r="B54" s="6">
        <f>IF(A54="","",F53)</f>
      </c>
      <c r="C54" s="6">
        <f>IF(A54="","",ROUND(B54*$B$5/100,2))</f>
      </c>
      <c r="D54" s="6">
        <f>IF(A54="","",IF(A54=$B$6,B54,IF($B$7=2,$E$5,$E$4-C54)))</f>
      </c>
      <c r="E54" s="6">
        <f>IF(A54="","",ROUND(C54+D54,2))</f>
      </c>
      <c r="F54" s="6">
        <f>IF(A54="","",ROUND(B54-D54,2))</f>
      </c>
    </row>
    <row r="55" spans="1:6" x14ac:dyDescent="0.25">
      <c r="A55" s="10">
        <f>IF(43&gt;$B$6,"",43)</f>
      </c>
      <c r="B55" s="6">
        <f>IF(A55="","",F54)</f>
      </c>
      <c r="C55" s="6">
        <f>IF(A55="","",ROUND(B55*$B$5/100,2))</f>
      </c>
      <c r="D55" s="6">
        <f>IF(A55="","",IF(A55=$B$6,B55,IF($B$7=2,$E$5,$E$4-C55)))</f>
      </c>
      <c r="E55" s="6">
        <f>IF(A55="","",ROUND(C55+D55,2))</f>
      </c>
      <c r="F55" s="6">
        <f>IF(A55="","",ROUND(B55-D55,2))</f>
      </c>
    </row>
    <row r="56" spans="1:6" x14ac:dyDescent="0.25">
      <c r="A56" s="10">
        <f>IF(44&gt;$B$6,"",44)</f>
      </c>
      <c r="B56" s="6">
        <f>IF(A56="","",F55)</f>
      </c>
      <c r="C56" s="6">
        <f>IF(A56="","",ROUND(B56*$B$5/100,2))</f>
      </c>
      <c r="D56" s="6">
        <f>IF(A56="","",IF(A56=$B$6,B56,IF($B$7=2,$E$5,$E$4-C56)))</f>
      </c>
      <c r="E56" s="6">
        <f>IF(A56="","",ROUND(C56+D56,2))</f>
      </c>
      <c r="F56" s="6">
        <f>IF(A56="","",ROUND(B56-D56,2))</f>
      </c>
    </row>
    <row r="57" spans="1:6" x14ac:dyDescent="0.25">
      <c r="A57" s="10">
        <f>IF(45&gt;$B$6,"",45)</f>
      </c>
      <c r="B57" s="6">
        <f>IF(A57="","",F56)</f>
      </c>
      <c r="C57" s="6">
        <f>IF(A57="","",ROUND(B57*$B$5/100,2))</f>
      </c>
      <c r="D57" s="6">
        <f>IF(A57="","",IF(A57=$B$6,B57,IF($B$7=2,$E$5,$E$4-C57)))</f>
      </c>
      <c r="E57" s="6">
        <f>IF(A57="","",ROUND(C57+D57,2))</f>
      </c>
      <c r="F57" s="6">
        <f>IF(A57="","",ROUND(B57-D57,2))</f>
      </c>
    </row>
    <row r="58" spans="1:6" x14ac:dyDescent="0.25">
      <c r="A58" s="10">
        <f>IF(46&gt;$B$6,"",46)</f>
      </c>
      <c r="B58" s="6">
        <f>IF(A58="","",F57)</f>
      </c>
      <c r="C58" s="6">
        <f>IF(A58="","",ROUND(B58*$B$5/100,2))</f>
      </c>
      <c r="D58" s="6">
        <f>IF(A58="","",IF(A58=$B$6,B58,IF($B$7=2,$E$5,$E$4-C58)))</f>
      </c>
      <c r="E58" s="6">
        <f>IF(A58="","",ROUND(C58+D58,2))</f>
      </c>
      <c r="F58" s="6">
        <f>IF(A58="","",ROUND(B58-D58,2))</f>
      </c>
    </row>
    <row r="59" spans="1:6" x14ac:dyDescent="0.25">
      <c r="A59" s="10">
        <f>IF(47&gt;$B$6,"",47)</f>
      </c>
      <c r="B59" s="6">
        <f>IF(A59="","",F58)</f>
      </c>
      <c r="C59" s="6">
        <f>IF(A59="","",ROUND(B59*$B$5/100,2))</f>
      </c>
      <c r="D59" s="6">
        <f>IF(A59="","",IF(A59=$B$6,B59,IF($B$7=2,$E$5,$E$4-C59)))</f>
      </c>
      <c r="E59" s="6">
        <f>IF(A59="","",ROUND(C59+D59,2))</f>
      </c>
      <c r="F59" s="6">
        <f>IF(A59="","",ROUND(B59-D59,2))</f>
      </c>
    </row>
    <row r="60" spans="1:6" x14ac:dyDescent="0.25">
      <c r="A60" s="10">
        <f>IF(48&gt;$B$6,"",48)</f>
      </c>
      <c r="B60" s="6">
        <f>IF(A60="","",F59)</f>
      </c>
      <c r="C60" s="6">
        <f>IF(A60="","",ROUND(B60*$B$5/100,2))</f>
      </c>
      <c r="D60" s="6">
        <f>IF(A60="","",IF(A60=$B$6,B60,IF($B$7=2,$E$5,$E$4-C60)))</f>
      </c>
      <c r="E60" s="6">
        <f>IF(A60="","",ROUND(C60+D60,2))</f>
      </c>
      <c r="F60" s="6">
        <f>IF(A60="","",ROUND(B60-D60,2))</f>
      </c>
    </row>
    <row r="61" spans="1:6" x14ac:dyDescent="0.25">
      <c r="A61" s="10">
        <f>IF(49&gt;$B$6,"",49)</f>
      </c>
      <c r="B61" s="6">
        <f>IF(A61="","",F60)</f>
      </c>
      <c r="C61" s="6">
        <f>IF(A61="","",ROUND(B61*$B$5/100,2))</f>
      </c>
      <c r="D61" s="6">
        <f>IF(A61="","",IF(A61=$B$6,B61,IF($B$7=2,$E$5,$E$4-C61)))</f>
      </c>
      <c r="E61" s="6">
        <f>IF(A61="","",ROUND(C61+D61,2))</f>
      </c>
      <c r="F61" s="6">
        <f>IF(A61="","",ROUND(B61-D61,2))</f>
      </c>
    </row>
    <row r="62" spans="1:6" x14ac:dyDescent="0.25">
      <c r="A62" s="10">
        <f>IF(50&gt;$B$6,"",50)</f>
      </c>
      <c r="B62" s="6">
        <f>IF(A62="","",F61)</f>
      </c>
      <c r="C62" s="6">
        <f>IF(A62="","",ROUND(B62*$B$5/100,2))</f>
      </c>
      <c r="D62" s="6">
        <f>IF(A62="","",IF(A62=$B$6,B62,IF($B$7=2,$E$5,$E$4-C62)))</f>
      </c>
      <c r="E62" s="6">
        <f>IF(A62="","",ROUND(C62+D62,2))</f>
      </c>
      <c r="F62" s="6">
        <f>IF(A62="","",ROUND(B62-D62,2))</f>
      </c>
    </row>
    <row r="63" spans="1:6" x14ac:dyDescent="0.25">
      <c r="A63" s="10">
        <f>IF(51&gt;$B$6,"",51)</f>
      </c>
      <c r="B63" s="6">
        <f>IF(A63="","",F62)</f>
      </c>
      <c r="C63" s="6">
        <f>IF(A63="","",ROUND(B63*$B$5/100,2))</f>
      </c>
      <c r="D63" s="6">
        <f>IF(A63="","",IF(A63=$B$6,B63,IF($B$7=2,$E$5,$E$4-C63)))</f>
      </c>
      <c r="E63" s="6">
        <f>IF(A63="","",ROUND(C63+D63,2))</f>
      </c>
      <c r="F63" s="6">
        <f>IF(A63="","",ROUND(B63-D63,2))</f>
      </c>
    </row>
    <row r="64" spans="1:6" x14ac:dyDescent="0.25">
      <c r="A64" s="10">
        <f>IF(52&gt;$B$6,"",52)</f>
      </c>
      <c r="B64" s="6">
        <f>IF(A64="","",F63)</f>
      </c>
      <c r="C64" s="6">
        <f>IF(A64="","",ROUND(B64*$B$5/100,2))</f>
      </c>
      <c r="D64" s="6">
        <f>IF(A64="","",IF(A64=$B$6,B64,IF($B$7=2,$E$5,$E$4-C64)))</f>
      </c>
      <c r="E64" s="6">
        <f>IF(A64="","",ROUND(C64+D64,2))</f>
      </c>
      <c r="F64" s="6">
        <f>IF(A64="","",ROUND(B64-D64,2))</f>
      </c>
    </row>
    <row r="65" spans="1:6" x14ac:dyDescent="0.25">
      <c r="A65" s="10">
        <f>IF(53&gt;$B$6,"",53)</f>
      </c>
      <c r="B65" s="6">
        <f>IF(A65="","",F64)</f>
      </c>
      <c r="C65" s="6">
        <f>IF(A65="","",ROUND(B65*$B$5/100,2))</f>
      </c>
      <c r="D65" s="6">
        <f>IF(A65="","",IF(A65=$B$6,B65,IF($B$7=2,$E$5,$E$4-C65)))</f>
      </c>
      <c r="E65" s="6">
        <f>IF(A65="","",ROUND(C65+D65,2))</f>
      </c>
      <c r="F65" s="6">
        <f>IF(A65="","",ROUND(B65-D65,2))</f>
      </c>
    </row>
    <row r="66" spans="1:6" x14ac:dyDescent="0.25">
      <c r="A66" s="10">
        <f>IF(54&gt;$B$6,"",54)</f>
      </c>
      <c r="B66" s="6">
        <f>IF(A66="","",F65)</f>
      </c>
      <c r="C66" s="6">
        <f>IF(A66="","",ROUND(B66*$B$5/100,2))</f>
      </c>
      <c r="D66" s="6">
        <f>IF(A66="","",IF(A66=$B$6,B66,IF($B$7=2,$E$5,$E$4-C66)))</f>
      </c>
      <c r="E66" s="6">
        <f>IF(A66="","",ROUND(C66+D66,2))</f>
      </c>
      <c r="F66" s="6">
        <f>IF(A66="","",ROUND(B66-D66,2))</f>
      </c>
    </row>
    <row r="67" spans="1:6" x14ac:dyDescent="0.25">
      <c r="A67" s="10">
        <f>IF(55&gt;$B$6,"",55)</f>
      </c>
      <c r="B67" s="6">
        <f>IF(A67="","",F66)</f>
      </c>
      <c r="C67" s="6">
        <f>IF(A67="","",ROUND(B67*$B$5/100,2))</f>
      </c>
      <c r="D67" s="6">
        <f>IF(A67="","",IF(A67=$B$6,B67,IF($B$7=2,$E$5,$E$4-C67)))</f>
      </c>
      <c r="E67" s="6">
        <f>IF(A67="","",ROUND(C67+D67,2))</f>
      </c>
      <c r="F67" s="6">
        <f>IF(A67="","",ROUND(B67-D67,2))</f>
      </c>
    </row>
    <row r="68" spans="1:6" x14ac:dyDescent="0.25">
      <c r="A68" s="10">
        <f>IF(56&gt;$B$6,"",56)</f>
      </c>
      <c r="B68" s="6">
        <f>IF(A68="","",F67)</f>
      </c>
      <c r="C68" s="6">
        <f>IF(A68="","",ROUND(B68*$B$5/100,2))</f>
      </c>
      <c r="D68" s="6">
        <f>IF(A68="","",IF(A68=$B$6,B68,IF($B$7=2,$E$5,$E$4-C68)))</f>
      </c>
      <c r="E68" s="6">
        <f>IF(A68="","",ROUND(C68+D68,2))</f>
      </c>
      <c r="F68" s="6">
        <f>IF(A68="","",ROUND(B68-D68,2))</f>
      </c>
    </row>
    <row r="69" spans="1:6" x14ac:dyDescent="0.25">
      <c r="A69" s="10">
        <f>IF(57&gt;$B$6,"",57)</f>
      </c>
      <c r="B69" s="6">
        <f>IF(A69="","",F68)</f>
      </c>
      <c r="C69" s="6">
        <f>IF(A69="","",ROUND(B69*$B$5/100,2))</f>
      </c>
      <c r="D69" s="6">
        <f>IF(A69="","",IF(A69=$B$6,B69,IF($B$7=2,$E$5,$E$4-C69)))</f>
      </c>
      <c r="E69" s="6">
        <f>IF(A69="","",ROUND(C69+D69,2))</f>
      </c>
      <c r="F69" s="6">
        <f>IF(A69="","",ROUND(B69-D69,2))</f>
      </c>
    </row>
    <row r="70" spans="1:6" x14ac:dyDescent="0.25">
      <c r="A70" s="10">
        <f>IF(58&gt;$B$6,"",58)</f>
      </c>
      <c r="B70" s="6">
        <f>IF(A70="","",F69)</f>
      </c>
      <c r="C70" s="6">
        <f>IF(A70="","",ROUND(B70*$B$5/100,2))</f>
      </c>
      <c r="D70" s="6">
        <f>IF(A70="","",IF(A70=$B$6,B70,IF($B$7=2,$E$5,$E$4-C70)))</f>
      </c>
      <c r="E70" s="6">
        <f>IF(A70="","",ROUND(C70+D70,2))</f>
      </c>
      <c r="F70" s="6">
        <f>IF(A70="","",ROUND(B70-D70,2))</f>
      </c>
    </row>
    <row r="71" spans="1:6" x14ac:dyDescent="0.25">
      <c r="A71" s="10">
        <f>IF(59&gt;$B$6,"",59)</f>
      </c>
      <c r="B71" s="6">
        <f>IF(A71="","",F70)</f>
      </c>
      <c r="C71" s="6">
        <f>IF(A71="","",ROUND(B71*$B$5/100,2))</f>
      </c>
      <c r="D71" s="6">
        <f>IF(A71="","",IF(A71=$B$6,B71,IF($B$7=2,$E$5,$E$4-C71)))</f>
      </c>
      <c r="E71" s="6">
        <f>IF(A71="","",ROUND(C71+D71,2))</f>
      </c>
      <c r="F71" s="6">
        <f>IF(A71="","",ROUND(B71-D71,2))</f>
      </c>
    </row>
    <row r="72" spans="1:6" x14ac:dyDescent="0.25">
      <c r="A72" s="10">
        <f>IF(60&gt;$B$6,"",60)</f>
      </c>
      <c r="B72" s="6">
        <f>IF(A72="","",F71)</f>
      </c>
      <c r="C72" s="6">
        <f>IF(A72="","",ROUND(B72*$B$5/100,2))</f>
      </c>
      <c r="D72" s="6">
        <f>IF(A72="","",IF(A72=$B$6,B72,IF($B$7=2,$E$5,$E$4-C72)))</f>
      </c>
      <c r="E72" s="6">
        <f>IF(A72="","",ROUND(C72+D72,2))</f>
      </c>
      <c r="F72" s="6">
        <f>IF(A72="","",ROUND(B72-D72,2))</f>
      </c>
    </row>
  </sheetData>
  <sheetProtection sheet="1" formatColumns="0" formatRows="0" sort="0" autoFilter="0"/>
  <mergeCells count="2">
    <mergeCell ref="A1:F1"/>
    <mergeCell ref="A2:F2"/>
  </mergeCells>
  <dataValidations count="1">
    <dataValidation type="list" sqref="B7">
      <formula1>"1,2"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15</v>
      </c>
    </row>
    <row r="3" spans="1:1" x14ac:dyDescent="0.25">
      <c r="A3" s="11" t="s">
        <v>16</v>
      </c>
    </row>
    <row r="5" ht="48" customHeight="1" spans="1:1" x14ac:dyDescent="0.25">
      <c r="A5" s="12" t="s">
        <v>17</v>
      </c>
    </row>
    <row r="6" ht="48" customHeight="1" spans="1:1" x14ac:dyDescent="0.25">
      <c r="A6" s="12" t="s">
        <v>18</v>
      </c>
    </row>
    <row r="7" ht="48" customHeight="1" spans="1:1" x14ac:dyDescent="0.25">
      <c r="A7" s="12" t="s">
        <v>19</v>
      </c>
    </row>
    <row r="8" ht="48" customHeight="1" spans="1:1" x14ac:dyDescent="0.25">
      <c r="A8" s="12" t="s">
        <v>20</v>
      </c>
    </row>
    <row r="9" ht="48" customHeight="1" spans="1:1" x14ac:dyDescent="0.25">
      <c r="A9" s="12" t="s">
        <v>21</v>
      </c>
    </row>
    <row r="10" ht="48" customHeight="1" spans="1:1" x14ac:dyDescent="0.25">
      <c r="A10" s="1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Financiamento</vt:lpstr>
      <vt:lpstr>Instruções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Financiamento SAC e Price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